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Beiträge Kastration\"/>
    </mc:Choice>
  </mc:AlternateContent>
  <xr:revisionPtr revIDLastSave="0" documentId="13_ncr:1_{79A6B869-3636-4F01-B1FD-4410E6AB121C}" xr6:coauthVersionLast="45" xr6:coauthVersionMax="45" xr10:uidLastSave="{00000000-0000-0000-0000-000000000000}"/>
  <bookViews>
    <workbookView xWindow="-120" yWindow="-120" windowWidth="29040" windowHeight="15840" xr2:uid="{C2888A46-5B31-4461-BC73-B6FE6A99824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1" l="1"/>
  <c r="G69" i="1" l="1"/>
  <c r="G41" i="1"/>
  <c r="G21" i="1"/>
  <c r="D18" i="1"/>
  <c r="F18" i="1" s="1"/>
  <c r="F25" i="1"/>
  <c r="D26" i="1" s="1"/>
  <c r="F26" i="1" s="1"/>
  <c r="D27" i="1" s="1"/>
  <c r="D77" i="1"/>
  <c r="F55" i="1"/>
  <c r="F54" i="1"/>
  <c r="F53" i="1"/>
  <c r="F52" i="1"/>
  <c r="G56" i="1" s="1"/>
  <c r="F51" i="1"/>
  <c r="F62" i="1"/>
  <c r="D63" i="1" s="1"/>
  <c r="F63" i="1" s="1"/>
  <c r="D64" i="1" s="1"/>
  <c r="F64" i="1" s="1"/>
  <c r="G65" i="1" s="1"/>
  <c r="G71" i="1" l="1"/>
  <c r="E76" i="1" s="1"/>
  <c r="G76" i="1" s="1"/>
  <c r="E28" i="1"/>
  <c r="F27" i="1"/>
  <c r="G29" i="1" s="1"/>
  <c r="G72" i="1" s="1"/>
  <c r="E77" i="1" s="1"/>
  <c r="G77" i="1" s="1"/>
  <c r="D28" i="1" l="1"/>
  <c r="F28" i="1" s="1"/>
</calcChain>
</file>

<file path=xl/sharedStrings.xml><?xml version="1.0" encoding="utf-8"?>
<sst xmlns="http://schemas.openxmlformats.org/spreadsheetml/2006/main" count="62" uniqueCount="62">
  <si>
    <t>Kostenkalkulation zur Kastration mit Isofluran</t>
  </si>
  <si>
    <t>Betriebliche Voraussetzungen</t>
  </si>
  <si>
    <t>Würfe pro Woche</t>
  </si>
  <si>
    <t>Ferkel pro Woche</t>
  </si>
  <si>
    <t>Anzahl Ferkel pro Aktivkohlenfilter</t>
  </si>
  <si>
    <t>Kosten Isofluran je Flasche (250 ml)</t>
  </si>
  <si>
    <t>Schulungsdauer (Stunden)</t>
  </si>
  <si>
    <t>Arbeitskosten Mitarbeiter pro Stunde</t>
  </si>
  <si>
    <t>Kosten Lehrgang insgesamt</t>
  </si>
  <si>
    <t>Benötigte Geräte</t>
  </si>
  <si>
    <t>Männliche Ferkel pro Woche</t>
  </si>
  <si>
    <t>Ansatz für Wartung und Reparatur</t>
  </si>
  <si>
    <t>Abschreibung auf Wochen</t>
  </si>
  <si>
    <t>Inhalt Isofluran Flasche (ml)</t>
  </si>
  <si>
    <t>ᴓ Isofluranverbrauch pro Ferkel (ml)</t>
  </si>
  <si>
    <t>Schulungskosten</t>
  </si>
  <si>
    <t>Anzahl zu schuldende Mitarbeiter</t>
  </si>
  <si>
    <t>Kosten pro Woche ohne Förderung</t>
  </si>
  <si>
    <t>Kosten Inkl. Wartungsansatz pro Woche inkl. Förderung</t>
  </si>
  <si>
    <t>Kosten Wartung pro Woche inkl. Förderung</t>
  </si>
  <si>
    <t>Kosten Wartung pro Woche excl. Förderung</t>
  </si>
  <si>
    <t>Flaschen Isofluran pro Woche</t>
  </si>
  <si>
    <t>Kosten Tücher pro Woche</t>
  </si>
  <si>
    <t>Verbrauchsmaterial Narkosegerät</t>
  </si>
  <si>
    <t>Zusätzliche Arbeitsstunden Mitarbeiter (je Woche)</t>
  </si>
  <si>
    <t>Kosten Geräteanschaffung</t>
  </si>
  <si>
    <t>Kosten Geräteanschaffung inkl. Förderung</t>
  </si>
  <si>
    <t>Gerätekosten inkl. Förderung</t>
  </si>
  <si>
    <t>Gerätekosten exkl. Förderung</t>
  </si>
  <si>
    <t>Kosten pro Woche</t>
  </si>
  <si>
    <t>Schulungskosten pro Mitarbeiter</t>
  </si>
  <si>
    <t xml:space="preserve">Kosten Mitarbeiter-Lehrgang </t>
  </si>
  <si>
    <t>Anzahl der Lehrstunden gesamt</t>
  </si>
  <si>
    <t>Kosten Mitarbeiter-Schulung pro Woche:</t>
  </si>
  <si>
    <t xml:space="preserve">Kosten pro Aktivkohlefilter </t>
  </si>
  <si>
    <t xml:space="preserve">Kosten Zuluftvorfilter </t>
  </si>
  <si>
    <t>Anzahl Ferkel pro Zuluftvorfilter</t>
  </si>
  <si>
    <t>Kosten Desinfektionstücher pro Paket</t>
  </si>
  <si>
    <t>Pakete pro Woche</t>
  </si>
  <si>
    <t>Kosten Isofluran pro Woche:</t>
  </si>
  <si>
    <t>Anzahl Aktivkohlenfilter pro Woche</t>
  </si>
  <si>
    <t>Kosten Aktivkohlenfilter pro Woche</t>
  </si>
  <si>
    <t>Anzahl Zuluftvorfiltern pro Woche</t>
  </si>
  <si>
    <t>Kosten Zuluftvorfilter pro Woche</t>
  </si>
  <si>
    <t>Kosten für Filter pro Woche:</t>
  </si>
  <si>
    <t>Kosten zusätzliche Arbeitsstunden:</t>
  </si>
  <si>
    <t>Kosten pro Woche insgesamt ohne Förderung:</t>
  </si>
  <si>
    <t>Kosten pro Woche insgesamt mit Förderung:</t>
  </si>
  <si>
    <t>Kosten pro Woche pro männliches Ferkel</t>
  </si>
  <si>
    <t>Förderung BLE für 1 Gerät / Betrieb</t>
  </si>
  <si>
    <t>Kosten inkl. Wartungsansatz pro Woche excl. Förderung</t>
  </si>
  <si>
    <t>Förderung 1 Gerät mit bis zu 60 % und 5000.- €</t>
  </si>
  <si>
    <t>Kosten Arbeitsstunden für Lehrgang gesamt</t>
  </si>
  <si>
    <t>ml Isofluran pro Woche</t>
  </si>
  <si>
    <t>mit Förderung</t>
  </si>
  <si>
    <t xml:space="preserve">Laufende Kosten für Isofluran pro Woche </t>
  </si>
  <si>
    <t>Gerätekosten pro Woche inkl. Förderung, 12 Monate Abschreibung</t>
  </si>
  <si>
    <t>Gerätekosten pro Woche exkl. Förderung, 12 Monate Abschreibung</t>
  </si>
  <si>
    <t>Schulungskosten, 12 Monate Abschreibung</t>
  </si>
  <si>
    <t>Kosten für Isofluran pro Woche</t>
  </si>
  <si>
    <t>Verbrauchskosten Filtermaterialien und Desinfektionstücher pro Woche</t>
  </si>
  <si>
    <t>ohne Förderung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</si>
</sst>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€&quot;\ * #,##0.00_ ;_ &quot;€&quot;\ * \-#,##0.00_ ;_ &quot;€&quot;\ * &quot;-&quot;??_ ;_ @_ "/>
    <numFmt numFmtId="165" formatCode="&quot;€&quot;\ #,##0.00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1" applyFont="1"/>
    <xf numFmtId="164" fontId="0" fillId="0" borderId="0" xfId="0" applyNumberFormat="1"/>
    <xf numFmtId="0" fontId="2" fillId="0" borderId="0" xfId="0" applyFont="1"/>
    <xf numFmtId="0" fontId="4" fillId="0" borderId="0" xfId="0" applyFont="1"/>
    <xf numFmtId="164" fontId="2" fillId="0" borderId="0" xfId="0" applyNumberFormat="1" applyFont="1"/>
    <xf numFmtId="164" fontId="2" fillId="0" borderId="0" xfId="1" applyFont="1"/>
    <xf numFmtId="165" fontId="0" fillId="0" borderId="0" xfId="0" applyNumberFormat="1"/>
    <xf numFmtId="1" fontId="0" fillId="0" borderId="0" xfId="0" applyNumberFormat="1"/>
    <xf numFmtId="0" fontId="0" fillId="0" borderId="0" xfId="0" applyFont="1"/>
    <xf numFmtId="164" fontId="2" fillId="0" borderId="0" xfId="1" applyNumberFormat="1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Fill="1" applyBorder="1"/>
    <xf numFmtId="164" fontId="0" fillId="0" borderId="0" xfId="1" applyNumberFormat="1" applyFont="1" applyBorder="1"/>
    <xf numFmtId="1" fontId="0" fillId="0" borderId="0" xfId="0" applyNumberFormat="1" applyBorder="1"/>
    <xf numFmtId="164" fontId="0" fillId="0" borderId="0" xfId="0" applyNumberFormat="1" applyBorder="1"/>
    <xf numFmtId="166" fontId="0" fillId="0" borderId="0" xfId="0" applyNumberFormat="1" applyBorder="1"/>
    <xf numFmtId="164" fontId="0" fillId="0" borderId="7" xfId="0" applyNumberFormat="1" applyBorder="1"/>
    <xf numFmtId="164" fontId="2" fillId="0" borderId="8" xfId="0" applyNumberFormat="1" applyFont="1" applyBorder="1"/>
    <xf numFmtId="164" fontId="0" fillId="0" borderId="2" xfId="0" applyNumberFormat="1" applyBorder="1"/>
    <xf numFmtId="1" fontId="0" fillId="0" borderId="2" xfId="0" applyNumberFormat="1" applyBorder="1"/>
    <xf numFmtId="0" fontId="0" fillId="0" borderId="4" xfId="0" applyFont="1" applyBorder="1"/>
    <xf numFmtId="1" fontId="0" fillId="0" borderId="0" xfId="1" applyNumberFormat="1" applyFont="1" applyBorder="1"/>
    <xf numFmtId="164" fontId="2" fillId="0" borderId="0" xfId="0" applyNumberFormat="1" applyFont="1" applyBorder="1"/>
    <xf numFmtId="164" fontId="0" fillId="0" borderId="3" xfId="1" applyFont="1" applyBorder="1"/>
    <xf numFmtId="0" fontId="3" fillId="0" borderId="4" xfId="0" applyFont="1" applyBorder="1"/>
    <xf numFmtId="165" fontId="0" fillId="0" borderId="7" xfId="0" applyNumberFormat="1" applyBorder="1"/>
    <xf numFmtId="165" fontId="0" fillId="0" borderId="0" xfId="0" applyNumberFormat="1" applyBorder="1"/>
    <xf numFmtId="0" fontId="0" fillId="0" borderId="0" xfId="1" applyNumberFormat="1" applyFont="1" applyBorder="1"/>
    <xf numFmtId="0" fontId="2" fillId="0" borderId="6" xfId="0" applyFont="1" applyBorder="1"/>
    <xf numFmtId="164" fontId="2" fillId="0" borderId="8" xfId="1" applyFont="1" applyBorder="1"/>
    <xf numFmtId="164" fontId="0" fillId="0" borderId="5" xfId="0" applyNumberFormat="1" applyBorder="1"/>
    <xf numFmtId="164" fontId="0" fillId="0" borderId="5" xfId="1" applyNumberFormat="1" applyFont="1" applyBorder="1"/>
    <xf numFmtId="0" fontId="2" fillId="0" borderId="6" xfId="0" applyFont="1" applyFill="1" applyBorder="1"/>
    <xf numFmtId="164" fontId="2" fillId="0" borderId="8" xfId="1" applyNumberFormat="1" applyFont="1" applyBorder="1"/>
  </cellXfs>
  <cellStyles count="2">
    <cellStyle name="Standard" xfId="0" builtinId="0"/>
    <cellStyle name="Währung 2" xfId="1" xr:uid="{5EEEB742-EFC3-4CC5-8C59-B70011C413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204CB-FF2B-4FA5-98CA-2048AB09AF2F}">
  <dimension ref="A1:H77"/>
  <sheetViews>
    <sheetView tabSelected="1" topLeftCell="A41" zoomScaleNormal="100" workbookViewId="0">
      <selection activeCell="I67" sqref="I67"/>
    </sheetView>
  </sheetViews>
  <sheetFormatPr baseColWidth="10" defaultRowHeight="15" x14ac:dyDescent="0.25"/>
  <cols>
    <col min="2" max="2" width="21.140625" customWidth="1"/>
    <col min="3" max="3" width="27.28515625" customWidth="1"/>
  </cols>
  <sheetData>
    <row r="1" spans="1:7" x14ac:dyDescent="0.25">
      <c r="A1" s="6" t="s">
        <v>0</v>
      </c>
    </row>
    <row r="3" spans="1:7" x14ac:dyDescent="0.25">
      <c r="A3" s="14" t="s">
        <v>1</v>
      </c>
      <c r="B3" s="15"/>
      <c r="C3" s="15"/>
      <c r="D3" s="16"/>
    </row>
    <row r="4" spans="1:7" x14ac:dyDescent="0.25">
      <c r="A4" s="17" t="s">
        <v>2</v>
      </c>
      <c r="B4" s="18"/>
      <c r="C4" s="18"/>
      <c r="D4" s="19">
        <v>240</v>
      </c>
    </row>
    <row r="5" spans="1:7" x14ac:dyDescent="0.25">
      <c r="A5" s="17" t="s">
        <v>3</v>
      </c>
      <c r="B5" s="18"/>
      <c r="C5" s="18"/>
      <c r="D5" s="19">
        <v>3480</v>
      </c>
    </row>
    <row r="6" spans="1:7" x14ac:dyDescent="0.25">
      <c r="A6" s="17" t="s">
        <v>10</v>
      </c>
      <c r="B6" s="18"/>
      <c r="C6" s="18"/>
      <c r="D6" s="19">
        <v>1740</v>
      </c>
    </row>
    <row r="7" spans="1:7" s="3" customFormat="1" x14ac:dyDescent="0.25">
      <c r="A7" s="17"/>
      <c r="B7" s="18"/>
      <c r="C7" s="18"/>
      <c r="D7" s="19"/>
    </row>
    <row r="8" spans="1:7" s="3" customFormat="1" x14ac:dyDescent="0.25">
      <c r="A8" s="17" t="s">
        <v>9</v>
      </c>
      <c r="B8" s="18"/>
      <c r="C8" s="18"/>
      <c r="D8" s="19">
        <v>2</v>
      </c>
    </row>
    <row r="9" spans="1:7" s="1" customFormat="1" x14ac:dyDescent="0.25">
      <c r="A9" s="23" t="s">
        <v>11</v>
      </c>
      <c r="B9" s="18"/>
      <c r="C9" s="18"/>
      <c r="D9" s="19">
        <v>1.1000000000000001</v>
      </c>
    </row>
    <row r="10" spans="1:7" s="3" customFormat="1" x14ac:dyDescent="0.25">
      <c r="A10" s="17" t="s">
        <v>12</v>
      </c>
      <c r="B10" s="18"/>
      <c r="C10" s="18"/>
      <c r="D10" s="19">
        <v>52</v>
      </c>
    </row>
    <row r="11" spans="1:7" s="3" customFormat="1" x14ac:dyDescent="0.25">
      <c r="A11" s="17" t="s">
        <v>49</v>
      </c>
      <c r="B11" s="18"/>
      <c r="C11" s="18"/>
      <c r="D11" s="42">
        <v>5000</v>
      </c>
    </row>
    <row r="12" spans="1:7" s="3" customFormat="1" x14ac:dyDescent="0.25">
      <c r="A12" s="17"/>
      <c r="B12" s="18"/>
      <c r="C12" s="18"/>
      <c r="D12" s="19"/>
    </row>
    <row r="13" spans="1:7" x14ac:dyDescent="0.25">
      <c r="A13" s="17" t="s">
        <v>7</v>
      </c>
      <c r="B13" s="18"/>
      <c r="C13" s="18"/>
      <c r="D13" s="43">
        <v>20</v>
      </c>
    </row>
    <row r="14" spans="1:7" x14ac:dyDescent="0.25">
      <c r="A14" s="20" t="s">
        <v>24</v>
      </c>
      <c r="B14" s="21"/>
      <c r="C14" s="21"/>
      <c r="D14" s="22">
        <v>40</v>
      </c>
    </row>
    <row r="15" spans="1:7" s="1" customFormat="1" x14ac:dyDescent="0.25"/>
    <row r="16" spans="1:7" s="1" customFormat="1" x14ac:dyDescent="0.25">
      <c r="A16" s="14" t="s">
        <v>28</v>
      </c>
      <c r="B16" s="15"/>
      <c r="C16" s="15"/>
      <c r="D16" s="15"/>
      <c r="E16" s="15"/>
      <c r="F16" s="15"/>
      <c r="G16" s="16"/>
    </row>
    <row r="17" spans="1:7" s="2" customFormat="1" x14ac:dyDescent="0.25">
      <c r="A17" s="17" t="s">
        <v>25</v>
      </c>
      <c r="B17" s="18"/>
      <c r="C17" s="18"/>
      <c r="D17" s="24">
        <v>9450</v>
      </c>
      <c r="E17" s="25">
        <v>2</v>
      </c>
      <c r="F17" s="26">
        <v>18900</v>
      </c>
      <c r="G17" s="19"/>
    </row>
    <row r="18" spans="1:7" s="3" customFormat="1" x14ac:dyDescent="0.25">
      <c r="A18" s="17" t="s">
        <v>17</v>
      </c>
      <c r="B18" s="18"/>
      <c r="C18" s="18"/>
      <c r="D18" s="26">
        <f>F17</f>
        <v>18900</v>
      </c>
      <c r="E18" s="25">
        <v>52</v>
      </c>
      <c r="F18" s="26">
        <f>D18/E18</f>
        <v>363.46153846153845</v>
      </c>
      <c r="G18" s="19"/>
    </row>
    <row r="19" spans="1:7" s="3" customFormat="1" x14ac:dyDescent="0.25">
      <c r="A19" s="23" t="s">
        <v>50</v>
      </c>
      <c r="B19" s="18"/>
      <c r="C19" s="18"/>
      <c r="D19" s="26">
        <v>363.46153846153845</v>
      </c>
      <c r="E19" s="27">
        <v>1.1000000000000001</v>
      </c>
      <c r="F19" s="26">
        <v>399.80769230769232</v>
      </c>
      <c r="G19" s="19"/>
    </row>
    <row r="20" spans="1:7" s="3" customFormat="1" x14ac:dyDescent="0.25">
      <c r="A20" s="23" t="s">
        <v>20</v>
      </c>
      <c r="B20" s="18"/>
      <c r="C20" s="18"/>
      <c r="D20" s="26">
        <v>399.80769230769232</v>
      </c>
      <c r="E20" s="26">
        <v>363.46153846153845</v>
      </c>
      <c r="F20" s="26">
        <v>36.346153846153868</v>
      </c>
      <c r="G20" s="19"/>
    </row>
    <row r="21" spans="1:7" s="3" customFormat="1" x14ac:dyDescent="0.25">
      <c r="A21" s="44" t="s">
        <v>57</v>
      </c>
      <c r="B21" s="21"/>
      <c r="C21" s="21"/>
      <c r="D21" s="28"/>
      <c r="E21" s="28"/>
      <c r="F21" s="28"/>
      <c r="G21" s="29">
        <f>F19</f>
        <v>399.80769230769232</v>
      </c>
    </row>
    <row r="22" spans="1:7" s="3" customFormat="1" x14ac:dyDescent="0.25">
      <c r="D22" s="5"/>
      <c r="E22" s="11"/>
      <c r="F22" s="5"/>
    </row>
    <row r="23" spans="1:7" s="3" customFormat="1" x14ac:dyDescent="0.25">
      <c r="A23" s="14" t="s">
        <v>27</v>
      </c>
      <c r="B23" s="15"/>
      <c r="C23" s="15"/>
      <c r="D23" s="30"/>
      <c r="E23" s="31"/>
      <c r="F23" s="30"/>
      <c r="G23" s="16"/>
    </row>
    <row r="24" spans="1:7" s="3" customFormat="1" x14ac:dyDescent="0.25">
      <c r="A24" s="32" t="s">
        <v>51</v>
      </c>
      <c r="B24" s="18"/>
      <c r="C24" s="18"/>
      <c r="D24" s="26">
        <v>5000</v>
      </c>
      <c r="E24" s="25"/>
      <c r="F24" s="26"/>
      <c r="G24" s="19"/>
    </row>
    <row r="25" spans="1:7" s="3" customFormat="1" x14ac:dyDescent="0.25">
      <c r="A25" s="17" t="s">
        <v>26</v>
      </c>
      <c r="B25" s="18"/>
      <c r="C25" s="18"/>
      <c r="D25" s="26">
        <v>13900</v>
      </c>
      <c r="E25" s="33">
        <v>1</v>
      </c>
      <c r="F25" s="26">
        <f>D25*E25</f>
        <v>13900</v>
      </c>
      <c r="G25" s="19"/>
    </row>
    <row r="26" spans="1:7" s="3" customFormat="1" x14ac:dyDescent="0.25">
      <c r="A26" s="17" t="s">
        <v>29</v>
      </c>
      <c r="B26" s="18"/>
      <c r="C26" s="18"/>
      <c r="D26" s="26">
        <f>F25</f>
        <v>13900</v>
      </c>
      <c r="E26" s="25">
        <v>52</v>
      </c>
      <c r="F26" s="26">
        <f>D26/E26</f>
        <v>267.30769230769232</v>
      </c>
      <c r="G26" s="19"/>
    </row>
    <row r="27" spans="1:7" s="2" customFormat="1" x14ac:dyDescent="0.25">
      <c r="A27" s="23" t="s">
        <v>18</v>
      </c>
      <c r="B27" s="18"/>
      <c r="C27" s="18"/>
      <c r="D27" s="26">
        <f>F26</f>
        <v>267.30769230769232</v>
      </c>
      <c r="E27" s="27">
        <v>1.1000000000000001</v>
      </c>
      <c r="F27" s="26">
        <f>D27*E27</f>
        <v>294.0384615384616</v>
      </c>
      <c r="G27" s="19"/>
    </row>
    <row r="28" spans="1:7" s="2" customFormat="1" x14ac:dyDescent="0.25">
      <c r="A28" s="23" t="s">
        <v>19</v>
      </c>
      <c r="B28" s="18"/>
      <c r="C28" s="18"/>
      <c r="D28" s="26">
        <f>F27</f>
        <v>294.0384615384616</v>
      </c>
      <c r="E28" s="26">
        <f>D27</f>
        <v>267.30769230769232</v>
      </c>
      <c r="F28" s="26">
        <f>D28-E28</f>
        <v>26.730769230769283</v>
      </c>
      <c r="G28" s="19"/>
    </row>
    <row r="29" spans="1:7" x14ac:dyDescent="0.25">
      <c r="A29" s="44" t="s">
        <v>56</v>
      </c>
      <c r="B29" s="21"/>
      <c r="C29" s="21"/>
      <c r="D29" s="21"/>
      <c r="E29" s="21"/>
      <c r="F29" s="21"/>
      <c r="G29" s="29">
        <f>F27</f>
        <v>294.0384615384616</v>
      </c>
    </row>
    <row r="30" spans="1:7" s="3" customFormat="1" x14ac:dyDescent="0.25">
      <c r="A30" s="18"/>
      <c r="B30" s="18"/>
      <c r="C30" s="18"/>
      <c r="D30" s="18"/>
      <c r="E30" s="18"/>
      <c r="F30" s="18"/>
      <c r="G30" s="34"/>
    </row>
    <row r="31" spans="1:7" s="3" customFormat="1" x14ac:dyDescent="0.25">
      <c r="A31" s="14" t="s">
        <v>15</v>
      </c>
      <c r="B31" s="15"/>
      <c r="C31" s="15"/>
      <c r="D31" s="15"/>
      <c r="E31" s="15"/>
      <c r="F31" s="15"/>
      <c r="G31" s="35"/>
    </row>
    <row r="32" spans="1:7" s="2" customFormat="1" x14ac:dyDescent="0.25">
      <c r="A32" s="32" t="s">
        <v>16</v>
      </c>
      <c r="B32" s="18"/>
      <c r="C32" s="18"/>
      <c r="D32" s="18">
        <v>6</v>
      </c>
      <c r="E32" s="18"/>
      <c r="F32" s="18"/>
      <c r="G32" s="19"/>
    </row>
    <row r="33" spans="1:8" s="3" customFormat="1" x14ac:dyDescent="0.25">
      <c r="A33" s="36" t="s">
        <v>30</v>
      </c>
      <c r="B33" s="18"/>
      <c r="C33" s="18"/>
      <c r="D33" s="26">
        <v>300</v>
      </c>
      <c r="E33" s="18"/>
      <c r="F33" s="18"/>
      <c r="G33" s="19"/>
    </row>
    <row r="34" spans="1:8" s="3" customFormat="1" x14ac:dyDescent="0.25">
      <c r="A34" s="36" t="s">
        <v>6</v>
      </c>
      <c r="B34" s="18"/>
      <c r="C34" s="18"/>
      <c r="D34" s="18">
        <v>25</v>
      </c>
      <c r="E34" s="18"/>
      <c r="F34" s="18"/>
      <c r="G34" s="19"/>
    </row>
    <row r="35" spans="1:8" s="3" customFormat="1" x14ac:dyDescent="0.25">
      <c r="A35" s="32"/>
      <c r="B35" s="18"/>
      <c r="C35" s="18"/>
      <c r="D35" s="18"/>
      <c r="E35" s="18"/>
      <c r="F35" s="18"/>
      <c r="G35" s="19"/>
    </row>
    <row r="36" spans="1:8" s="2" customFormat="1" x14ac:dyDescent="0.25">
      <c r="A36" s="17" t="s">
        <v>31</v>
      </c>
      <c r="B36" s="18"/>
      <c r="C36" s="18"/>
      <c r="D36" s="26">
        <v>300</v>
      </c>
      <c r="E36" s="18">
        <v>6</v>
      </c>
      <c r="F36" s="26">
        <v>1800</v>
      </c>
      <c r="G36" s="19"/>
    </row>
    <row r="37" spans="1:8" s="2" customFormat="1" x14ac:dyDescent="0.25">
      <c r="A37" s="17" t="s">
        <v>32</v>
      </c>
      <c r="B37" s="18"/>
      <c r="C37" s="18"/>
      <c r="D37" s="18">
        <v>25</v>
      </c>
      <c r="E37" s="18">
        <v>6</v>
      </c>
      <c r="F37" s="18">
        <v>150</v>
      </c>
      <c r="G37" s="19"/>
    </row>
    <row r="38" spans="1:8" s="2" customFormat="1" x14ac:dyDescent="0.25">
      <c r="A38" s="17" t="s">
        <v>52</v>
      </c>
      <c r="B38" s="18"/>
      <c r="C38" s="18"/>
      <c r="D38" s="18">
        <v>150</v>
      </c>
      <c r="E38" s="26">
        <v>20</v>
      </c>
      <c r="F38" s="26">
        <v>3000</v>
      </c>
      <c r="G38" s="19"/>
      <c r="H38" s="5"/>
    </row>
    <row r="39" spans="1:8" s="2" customFormat="1" x14ac:dyDescent="0.25">
      <c r="A39" s="17" t="s">
        <v>8</v>
      </c>
      <c r="B39" s="18"/>
      <c r="C39" s="18"/>
      <c r="D39" s="26"/>
      <c r="E39" s="26"/>
      <c r="F39" s="26">
        <v>4800</v>
      </c>
      <c r="G39" s="19"/>
    </row>
    <row r="40" spans="1:8" s="1" customFormat="1" x14ac:dyDescent="0.25">
      <c r="A40" s="17" t="s">
        <v>33</v>
      </c>
      <c r="B40" s="18"/>
      <c r="C40" s="18"/>
      <c r="D40" s="26">
        <v>4800</v>
      </c>
      <c r="E40" s="18">
        <v>52</v>
      </c>
      <c r="F40" s="26">
        <v>92.307692307692307</v>
      </c>
      <c r="G40" s="19"/>
    </row>
    <row r="41" spans="1:8" x14ac:dyDescent="0.25">
      <c r="A41" s="40" t="s">
        <v>58</v>
      </c>
      <c r="B41" s="21"/>
      <c r="C41" s="21"/>
      <c r="D41" s="21"/>
      <c r="E41" s="37"/>
      <c r="F41" s="21"/>
      <c r="G41" s="29">
        <f>F40</f>
        <v>92.307692307692307</v>
      </c>
    </row>
    <row r="42" spans="1:8" s="3" customFormat="1" x14ac:dyDescent="0.25">
      <c r="A42" s="18"/>
      <c r="B42" s="18"/>
      <c r="C42" s="18"/>
      <c r="D42" s="18"/>
      <c r="E42" s="38"/>
      <c r="F42" s="18"/>
      <c r="G42" s="34"/>
    </row>
    <row r="43" spans="1:8" x14ac:dyDescent="0.25">
      <c r="A43" s="14" t="s">
        <v>23</v>
      </c>
      <c r="B43" s="15"/>
      <c r="C43" s="15"/>
      <c r="D43" s="15"/>
      <c r="E43" s="15"/>
      <c r="F43" s="15"/>
      <c r="G43" s="16"/>
    </row>
    <row r="44" spans="1:8" x14ac:dyDescent="0.25">
      <c r="A44" s="17" t="s">
        <v>34</v>
      </c>
      <c r="B44" s="18"/>
      <c r="C44" s="18"/>
      <c r="D44" s="24">
        <v>46</v>
      </c>
      <c r="E44" s="18"/>
      <c r="F44" s="18"/>
      <c r="G44" s="19"/>
    </row>
    <row r="45" spans="1:8" x14ac:dyDescent="0.25">
      <c r="A45" s="17" t="s">
        <v>4</v>
      </c>
      <c r="B45" s="18"/>
      <c r="C45" s="18"/>
      <c r="D45" s="39">
        <v>500</v>
      </c>
      <c r="E45" s="18"/>
      <c r="F45" s="18"/>
      <c r="G45" s="19"/>
    </row>
    <row r="46" spans="1:8" x14ac:dyDescent="0.25">
      <c r="A46" s="17" t="s">
        <v>35</v>
      </c>
      <c r="B46" s="18"/>
      <c r="C46" s="18"/>
      <c r="D46" s="24">
        <v>16</v>
      </c>
      <c r="E46" s="18"/>
      <c r="F46" s="18"/>
      <c r="G46" s="19"/>
    </row>
    <row r="47" spans="1:8" x14ac:dyDescent="0.25">
      <c r="A47" s="17" t="s">
        <v>36</v>
      </c>
      <c r="B47" s="18"/>
      <c r="C47" s="18"/>
      <c r="D47" s="39">
        <v>1500</v>
      </c>
      <c r="E47" s="18"/>
      <c r="F47" s="18"/>
      <c r="G47" s="19"/>
    </row>
    <row r="48" spans="1:8" x14ac:dyDescent="0.25">
      <c r="A48" s="36" t="s">
        <v>37</v>
      </c>
      <c r="B48" s="18"/>
      <c r="C48" s="18"/>
      <c r="D48" s="26">
        <v>2.8</v>
      </c>
      <c r="E48" s="18"/>
      <c r="F48" s="18"/>
      <c r="G48" s="19"/>
    </row>
    <row r="49" spans="1:7" x14ac:dyDescent="0.25">
      <c r="A49" s="36" t="s">
        <v>38</v>
      </c>
      <c r="B49" s="18"/>
      <c r="C49" s="18"/>
      <c r="D49" s="39">
        <v>6</v>
      </c>
      <c r="E49" s="18"/>
      <c r="F49" s="18"/>
      <c r="G49" s="19"/>
    </row>
    <row r="50" spans="1:7" x14ac:dyDescent="0.25">
      <c r="A50" s="3" t="s">
        <v>22</v>
      </c>
      <c r="B50" s="3"/>
      <c r="C50" s="3"/>
      <c r="D50" s="3">
        <v>6</v>
      </c>
      <c r="E50" s="5">
        <v>2.8</v>
      </c>
      <c r="F50" s="5">
        <v>16.8</v>
      </c>
      <c r="G50" s="19"/>
    </row>
    <row r="51" spans="1:7" x14ac:dyDescent="0.25">
      <c r="A51" s="17" t="s">
        <v>40</v>
      </c>
      <c r="B51" s="18"/>
      <c r="C51" s="18"/>
      <c r="D51" s="18">
        <v>1740</v>
      </c>
      <c r="E51" s="18">
        <v>500</v>
      </c>
      <c r="F51" s="18">
        <f>+D51/E51</f>
        <v>3.48</v>
      </c>
      <c r="G51" s="19"/>
    </row>
    <row r="52" spans="1:7" x14ac:dyDescent="0.25">
      <c r="A52" s="17" t="s">
        <v>41</v>
      </c>
      <c r="B52" s="18"/>
      <c r="C52" s="18"/>
      <c r="D52" s="18">
        <v>3.48</v>
      </c>
      <c r="E52" s="26">
        <v>46</v>
      </c>
      <c r="F52" s="26">
        <f>+D52*E52</f>
        <v>160.08000000000001</v>
      </c>
      <c r="G52" s="19"/>
    </row>
    <row r="53" spans="1:7" x14ac:dyDescent="0.25">
      <c r="A53" s="17" t="s">
        <v>42</v>
      </c>
      <c r="B53" s="18"/>
      <c r="C53" s="18"/>
      <c r="D53" s="18">
        <v>1740</v>
      </c>
      <c r="E53" s="18">
        <v>1500</v>
      </c>
      <c r="F53" s="18">
        <f>+D53/E53</f>
        <v>1.1599999999999999</v>
      </c>
      <c r="G53" s="19"/>
    </row>
    <row r="54" spans="1:7" x14ac:dyDescent="0.25">
      <c r="A54" s="17" t="s">
        <v>43</v>
      </c>
      <c r="B54" s="18"/>
      <c r="C54" s="18"/>
      <c r="D54" s="18">
        <v>1.1599999999999999</v>
      </c>
      <c r="E54" s="26">
        <v>16</v>
      </c>
      <c r="F54" s="26">
        <f>+D54*E54</f>
        <v>18.559999999999999</v>
      </c>
      <c r="G54" s="19"/>
    </row>
    <row r="55" spans="1:7" x14ac:dyDescent="0.25">
      <c r="A55" s="17" t="s">
        <v>44</v>
      </c>
      <c r="B55" s="18"/>
      <c r="C55" s="18"/>
      <c r="D55" s="26">
        <v>160.08000000000001</v>
      </c>
      <c r="E55" s="26">
        <v>18.559999999999999</v>
      </c>
      <c r="F55" s="26">
        <f>+D55+E55</f>
        <v>178.64000000000001</v>
      </c>
      <c r="G55" s="19"/>
    </row>
    <row r="56" spans="1:7" s="3" customFormat="1" x14ac:dyDescent="0.25">
      <c r="A56" s="40" t="s">
        <v>60</v>
      </c>
      <c r="B56" s="21"/>
      <c r="C56" s="21"/>
      <c r="D56" s="21"/>
      <c r="E56" s="28"/>
      <c r="F56" s="21"/>
      <c r="G56" s="45">
        <f>SUM(F50,F52,F54,F55)</f>
        <v>374.08000000000004</v>
      </c>
    </row>
    <row r="57" spans="1:7" s="3" customFormat="1" x14ac:dyDescent="0.25">
      <c r="A57" s="6"/>
      <c r="G57" s="9"/>
    </row>
    <row r="58" spans="1:7" x14ac:dyDescent="0.25">
      <c r="A58" s="14" t="s">
        <v>55</v>
      </c>
      <c r="B58" s="15"/>
      <c r="C58" s="15"/>
      <c r="D58" s="15"/>
      <c r="E58" s="15"/>
      <c r="F58" s="15"/>
      <c r="G58" s="16"/>
    </row>
    <row r="59" spans="1:7" x14ac:dyDescent="0.25">
      <c r="A59" s="17" t="s">
        <v>5</v>
      </c>
      <c r="B59" s="18"/>
      <c r="C59" s="18"/>
      <c r="D59" s="26">
        <v>99</v>
      </c>
      <c r="E59" s="18"/>
      <c r="F59" s="18"/>
      <c r="G59" s="19"/>
    </row>
    <row r="60" spans="1:7" x14ac:dyDescent="0.25">
      <c r="A60" s="17" t="s">
        <v>13</v>
      </c>
      <c r="B60" s="18"/>
      <c r="C60" s="18"/>
      <c r="D60" s="18">
        <v>250</v>
      </c>
      <c r="E60" s="18"/>
      <c r="F60" s="18"/>
      <c r="G60" s="19"/>
    </row>
    <row r="61" spans="1:7" x14ac:dyDescent="0.25">
      <c r="A61" s="36" t="s">
        <v>14</v>
      </c>
      <c r="B61" s="18"/>
      <c r="C61" s="18"/>
      <c r="D61" s="39">
        <v>0.71</v>
      </c>
      <c r="E61" s="18"/>
      <c r="F61" s="18"/>
      <c r="G61" s="19"/>
    </row>
    <row r="62" spans="1:7" x14ac:dyDescent="0.25">
      <c r="A62" s="17" t="s">
        <v>53</v>
      </c>
      <c r="B62" s="18"/>
      <c r="C62" s="18"/>
      <c r="D62" s="18">
        <v>1740</v>
      </c>
      <c r="E62" s="18">
        <f>D61</f>
        <v>0.71</v>
      </c>
      <c r="F62" s="18">
        <f>+D62*E62</f>
        <v>1235.3999999999999</v>
      </c>
      <c r="G62" s="19"/>
    </row>
    <row r="63" spans="1:7" x14ac:dyDescent="0.25">
      <c r="A63" s="17" t="s">
        <v>21</v>
      </c>
      <c r="B63" s="18"/>
      <c r="C63" s="18"/>
      <c r="D63" s="18">
        <f>F62</f>
        <v>1235.3999999999999</v>
      </c>
      <c r="E63" s="18">
        <v>250</v>
      </c>
      <c r="F63" s="27">
        <f>D63/E63</f>
        <v>4.9415999999999993</v>
      </c>
      <c r="G63" s="19"/>
    </row>
    <row r="64" spans="1:7" x14ac:dyDescent="0.25">
      <c r="A64" s="17" t="s">
        <v>39</v>
      </c>
      <c r="B64" s="18"/>
      <c r="C64" s="18"/>
      <c r="D64" s="27">
        <f>F63</f>
        <v>4.9415999999999993</v>
      </c>
      <c r="E64" s="26">
        <v>99</v>
      </c>
      <c r="F64" s="26">
        <f>+D64*E64</f>
        <v>489.21839999999992</v>
      </c>
      <c r="G64" s="19"/>
    </row>
    <row r="65" spans="1:7" x14ac:dyDescent="0.25">
      <c r="A65" s="40" t="s">
        <v>59</v>
      </c>
      <c r="B65" s="21"/>
      <c r="C65" s="21"/>
      <c r="D65" s="21"/>
      <c r="E65" s="21"/>
      <c r="F65" s="21"/>
      <c r="G65" s="41">
        <f>F64</f>
        <v>489.21839999999992</v>
      </c>
    </row>
    <row r="66" spans="1:7" x14ac:dyDescent="0.25">
      <c r="A66" s="6"/>
      <c r="B66" s="3"/>
      <c r="C66" s="3"/>
      <c r="D66" s="3"/>
      <c r="E66" s="3"/>
      <c r="F66" s="3"/>
      <c r="G66" s="9"/>
    </row>
    <row r="67" spans="1:7" x14ac:dyDescent="0.25">
      <c r="A67" s="3"/>
      <c r="B67" s="3"/>
      <c r="C67" s="3"/>
      <c r="D67" s="3"/>
      <c r="E67" s="3"/>
      <c r="F67" s="3"/>
      <c r="G67" s="3"/>
    </row>
    <row r="68" spans="1:7" x14ac:dyDescent="0.25">
      <c r="A68" s="3" t="s">
        <v>45</v>
      </c>
      <c r="B68" s="3"/>
      <c r="C68" s="3"/>
      <c r="D68" s="3">
        <v>40</v>
      </c>
      <c r="E68" s="5">
        <v>20</v>
      </c>
      <c r="F68" s="5">
        <v>800</v>
      </c>
      <c r="G68" s="4"/>
    </row>
    <row r="69" spans="1:7" x14ac:dyDescent="0.25">
      <c r="A69" s="3"/>
      <c r="B69" s="3"/>
      <c r="C69" s="3"/>
      <c r="D69" s="3"/>
      <c r="E69" s="3"/>
      <c r="F69" s="3"/>
      <c r="G69" s="8">
        <f>F68</f>
        <v>800</v>
      </c>
    </row>
    <row r="70" spans="1:7" x14ac:dyDescent="0.25">
      <c r="A70" s="3"/>
      <c r="B70" s="3"/>
      <c r="C70" s="3"/>
      <c r="D70" s="3"/>
      <c r="E70" s="3"/>
      <c r="F70" s="3"/>
      <c r="G70" s="3"/>
    </row>
    <row r="71" spans="1:7" x14ac:dyDescent="0.25">
      <c r="A71" s="7" t="s">
        <v>46</v>
      </c>
      <c r="B71" s="7"/>
      <c r="C71" s="3"/>
      <c r="D71" s="3"/>
      <c r="E71" s="3"/>
      <c r="F71" s="3"/>
      <c r="G71" s="8">
        <f>G21+SUM(G31:G70)</f>
        <v>2155.4137846153844</v>
      </c>
    </row>
    <row r="72" spans="1:7" x14ac:dyDescent="0.25">
      <c r="A72" s="7" t="s">
        <v>47</v>
      </c>
      <c r="B72" s="7"/>
      <c r="C72" s="3"/>
      <c r="D72" s="3"/>
      <c r="E72" s="3"/>
      <c r="F72" s="3"/>
      <c r="G72" s="8">
        <f>SUM(G28:G69)</f>
        <v>2049.6445538461539</v>
      </c>
    </row>
    <row r="73" spans="1:7" x14ac:dyDescent="0.25">
      <c r="A73" s="3"/>
      <c r="B73" s="3"/>
      <c r="C73" s="3"/>
      <c r="D73" s="3"/>
      <c r="E73" s="10"/>
      <c r="F73" s="3"/>
      <c r="G73" s="10"/>
    </row>
    <row r="74" spans="1:7" x14ac:dyDescent="0.25">
      <c r="A74" s="3"/>
      <c r="B74" s="3"/>
      <c r="C74" s="3"/>
      <c r="D74" s="3"/>
      <c r="E74" s="3"/>
      <c r="F74" s="3"/>
      <c r="G74" s="3"/>
    </row>
    <row r="75" spans="1:7" x14ac:dyDescent="0.25">
      <c r="A75" s="7" t="s">
        <v>48</v>
      </c>
      <c r="B75" s="3"/>
      <c r="C75" s="3"/>
      <c r="D75" s="3"/>
      <c r="E75" s="3"/>
      <c r="F75" s="3"/>
      <c r="G75" s="3"/>
    </row>
    <row r="76" spans="1:7" x14ac:dyDescent="0.25">
      <c r="A76" s="12" t="s">
        <v>61</v>
      </c>
      <c r="B76" s="12"/>
      <c r="C76" s="3"/>
      <c r="D76" s="3">
        <v>1740</v>
      </c>
      <c r="E76" s="5">
        <f>G71</f>
        <v>2155.4137846153844</v>
      </c>
      <c r="G76" s="13">
        <f>E76/D76</f>
        <v>1.2387435543766576</v>
      </c>
    </row>
    <row r="77" spans="1:7" x14ac:dyDescent="0.25">
      <c r="A77" s="12" t="s">
        <v>54</v>
      </c>
      <c r="B77" s="12"/>
      <c r="C77" s="3"/>
      <c r="D77" s="3">
        <f>+D76</f>
        <v>1740</v>
      </c>
      <c r="E77" s="5">
        <f>G72</f>
        <v>2049.6445538461539</v>
      </c>
      <c r="G77" s="13">
        <f>E77/D77</f>
        <v>1.1779566401414678</v>
      </c>
    </row>
  </sheetData>
  <pageMargins left="0.7" right="0.7" top="0.78740157499999996" bottom="0.78740157499999996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</dc:creator>
  <cp:lastModifiedBy>David</cp:lastModifiedBy>
  <cp:lastPrinted>2020-06-26T13:51:27Z</cp:lastPrinted>
  <dcterms:created xsi:type="dcterms:W3CDTF">2020-06-24T08:33:07Z</dcterms:created>
  <dcterms:modified xsi:type="dcterms:W3CDTF">2020-06-26T14:32:45Z</dcterms:modified>
</cp:coreProperties>
</file>